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orschung\National\Bundesförderung Muster\Personalkosten\Ärzte\"/>
    </mc:Choice>
  </mc:AlternateContent>
  <bookViews>
    <workbookView xWindow="0" yWindow="0" windowWidth="23040" windowHeight="10632" activeTab="1"/>
  </bookViews>
  <sheets>
    <sheet name="TV-Ä ab 10_2021" sheetId="3" r:id="rId1"/>
    <sheet name="TV-Ä ab 01_2023" sheetId="5" r:id="rId2"/>
    <sheet name="AG-Anteil zur SV"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5" l="1"/>
  <c r="D25" i="5"/>
  <c r="E25" i="5" s="1"/>
  <c r="F25" i="5" s="1"/>
  <c r="D24" i="5"/>
  <c r="D23" i="5"/>
  <c r="E23" i="5" s="1"/>
  <c r="F23" i="5" s="1"/>
  <c r="I23" i="5" s="1"/>
  <c r="J23" i="5" s="1"/>
  <c r="D22" i="5"/>
  <c r="D21" i="5"/>
  <c r="D20" i="5"/>
  <c r="D19" i="5"/>
  <c r="D18" i="5"/>
  <c r="D17" i="5"/>
  <c r="D16" i="5"/>
  <c r="D15" i="5"/>
  <c r="D14" i="5"/>
  <c r="D13" i="5"/>
  <c r="D12" i="5"/>
  <c r="D11" i="5"/>
  <c r="D10" i="5"/>
  <c r="E10" i="5" s="1"/>
  <c r="F10" i="5" s="1"/>
  <c r="D9" i="5"/>
  <c r="E9" i="5" s="1"/>
  <c r="F9" i="5" s="1"/>
  <c r="D7" i="5"/>
  <c r="D6" i="5"/>
  <c r="E6" i="5" s="1"/>
  <c r="F6" i="5" s="1"/>
  <c r="D5" i="5"/>
  <c r="F5" i="5" s="1"/>
  <c r="I5" i="5" s="1"/>
  <c r="J5" i="5" s="1"/>
  <c r="D8" i="5"/>
  <c r="E8" i="5" s="1"/>
  <c r="F8" i="5" s="1"/>
  <c r="I8" i="5" s="1"/>
  <c r="J8" i="5" s="1"/>
  <c r="F26" i="5"/>
  <c r="I26" i="5" s="1"/>
  <c r="J26" i="5" s="1"/>
  <c r="E26" i="5"/>
  <c r="E24" i="5"/>
  <c r="F24" i="5" s="1"/>
  <c r="E22" i="5"/>
  <c r="F22" i="5" s="1"/>
  <c r="E21" i="5"/>
  <c r="F21" i="5" s="1"/>
  <c r="E20" i="5"/>
  <c r="F20" i="5" s="1"/>
  <c r="I20" i="5" s="1"/>
  <c r="J20" i="5" s="1"/>
  <c r="E19" i="5"/>
  <c r="F19" i="5" s="1"/>
  <c r="E18" i="5"/>
  <c r="F18" i="5" s="1"/>
  <c r="E17" i="5"/>
  <c r="F17" i="5" s="1"/>
  <c r="I17" i="5" s="1"/>
  <c r="J17" i="5" s="1"/>
  <c r="E16" i="5"/>
  <c r="F16" i="5" s="1"/>
  <c r="E15" i="5"/>
  <c r="F15" i="5" s="1"/>
  <c r="E14" i="5"/>
  <c r="F14" i="5" s="1"/>
  <c r="I14" i="5" s="1"/>
  <c r="J14" i="5" s="1"/>
  <c r="E13" i="5"/>
  <c r="F13" i="5" s="1"/>
  <c r="E12" i="5"/>
  <c r="F12" i="5" s="1"/>
  <c r="E11" i="5"/>
  <c r="F11" i="5" s="1"/>
  <c r="I11" i="5" s="1"/>
  <c r="J11" i="5" s="1"/>
  <c r="E7" i="5"/>
  <c r="F7" i="5" s="1"/>
  <c r="E5" i="5"/>
  <c r="I18" i="5" l="1"/>
  <c r="J18" i="5" s="1"/>
  <c r="G18" i="5"/>
  <c r="I9" i="5"/>
  <c r="J9" i="5" s="1"/>
  <c r="G9" i="5"/>
  <c r="I10" i="5"/>
  <c r="J10" i="5" s="1"/>
  <c r="G10" i="5"/>
  <c r="G19" i="5"/>
  <c r="I19" i="5"/>
  <c r="J19" i="5" s="1"/>
  <c r="I6" i="5"/>
  <c r="J6" i="5" s="1"/>
  <c r="G6" i="5"/>
  <c r="I15" i="5"/>
  <c r="J15" i="5" s="1"/>
  <c r="G15" i="5"/>
  <c r="I24" i="5"/>
  <c r="J24" i="5" s="1"/>
  <c r="G24" i="5"/>
  <c r="G7" i="5"/>
  <c r="I7" i="5"/>
  <c r="J7" i="5" s="1"/>
  <c r="I16" i="5"/>
  <c r="J16" i="5" s="1"/>
  <c r="G16" i="5"/>
  <c r="G25" i="5"/>
  <c r="I25" i="5"/>
  <c r="J25" i="5" s="1"/>
  <c r="I12" i="5"/>
  <c r="J12" i="5" s="1"/>
  <c r="G12" i="5"/>
  <c r="I21" i="5"/>
  <c r="J21" i="5" s="1"/>
  <c r="G21" i="5"/>
  <c r="G13" i="5"/>
  <c r="I13" i="5"/>
  <c r="J13" i="5" s="1"/>
  <c r="I22" i="5"/>
  <c r="J22" i="5" s="1"/>
  <c r="G22" i="5"/>
  <c r="G5" i="5"/>
  <c r="G11" i="5"/>
  <c r="G17" i="5"/>
  <c r="G23" i="5"/>
  <c r="G8" i="5"/>
  <c r="G14" i="5"/>
  <c r="G20" i="5"/>
  <c r="G26" i="5"/>
  <c r="J18" i="3" l="1"/>
  <c r="J23" i="3"/>
  <c r="I6" i="3"/>
  <c r="J6" i="3" s="1"/>
  <c r="I9" i="3"/>
  <c r="J9" i="3" s="1"/>
  <c r="I10" i="3"/>
  <c r="J10" i="3" s="1"/>
  <c r="I11" i="3"/>
  <c r="J11" i="3" s="1"/>
  <c r="I12" i="3"/>
  <c r="J12" i="3" s="1"/>
  <c r="I13" i="3"/>
  <c r="J13" i="3" s="1"/>
  <c r="I14" i="3"/>
  <c r="J14" i="3" s="1"/>
  <c r="I15" i="3"/>
  <c r="J15" i="3" s="1"/>
  <c r="I16" i="3"/>
  <c r="J16" i="3" s="1"/>
  <c r="I17" i="3"/>
  <c r="J17" i="3" s="1"/>
  <c r="I18" i="3"/>
  <c r="I20" i="3"/>
  <c r="J20" i="3" s="1"/>
  <c r="I21" i="3"/>
  <c r="J21" i="3" s="1"/>
  <c r="I22" i="3"/>
  <c r="J22" i="3" s="1"/>
  <c r="I23" i="3"/>
  <c r="I25" i="3"/>
  <c r="J25" i="3" s="1"/>
  <c r="I26" i="3"/>
  <c r="J26" i="3" s="1"/>
  <c r="I5" i="3"/>
  <c r="J5" i="3" s="1"/>
  <c r="E6" i="3"/>
  <c r="F6" i="3" s="1"/>
  <c r="G6" i="3" s="1"/>
  <c r="E7" i="3"/>
  <c r="F7" i="3" s="1"/>
  <c r="G7" i="3" s="1"/>
  <c r="E8" i="3"/>
  <c r="F8" i="3" s="1"/>
  <c r="G8" i="3" s="1"/>
  <c r="E9" i="3"/>
  <c r="F9" i="3" s="1"/>
  <c r="G9" i="3" s="1"/>
  <c r="E10" i="3"/>
  <c r="F10" i="3" s="1"/>
  <c r="G10" i="3" s="1"/>
  <c r="E11" i="3"/>
  <c r="F11" i="3" s="1"/>
  <c r="G11" i="3" s="1"/>
  <c r="E12" i="3"/>
  <c r="F12" i="3" s="1"/>
  <c r="G12" i="3" s="1"/>
  <c r="E13" i="3"/>
  <c r="F13" i="3" s="1"/>
  <c r="G13" i="3" s="1"/>
  <c r="E14" i="3"/>
  <c r="F14" i="3" s="1"/>
  <c r="G14" i="3" s="1"/>
  <c r="E15" i="3"/>
  <c r="F15" i="3" s="1"/>
  <c r="G15" i="3" s="1"/>
  <c r="E16" i="3"/>
  <c r="F16" i="3" s="1"/>
  <c r="G16" i="3" s="1"/>
  <c r="E17" i="3"/>
  <c r="F17" i="3" s="1"/>
  <c r="G17" i="3" s="1"/>
  <c r="E18" i="3"/>
  <c r="F18" i="3" s="1"/>
  <c r="G18" i="3" s="1"/>
  <c r="E19" i="3"/>
  <c r="F19" i="3" s="1"/>
  <c r="E20" i="3"/>
  <c r="F20" i="3" s="1"/>
  <c r="G20" i="3" s="1"/>
  <c r="E21" i="3"/>
  <c r="F21" i="3" s="1"/>
  <c r="G21" i="3" s="1"/>
  <c r="E22" i="3"/>
  <c r="F22" i="3" s="1"/>
  <c r="G22" i="3" s="1"/>
  <c r="E23" i="3"/>
  <c r="F23" i="3" s="1"/>
  <c r="G23" i="3" s="1"/>
  <c r="E24" i="3"/>
  <c r="F24" i="3" s="1"/>
  <c r="G24" i="3" s="1"/>
  <c r="E25" i="3"/>
  <c r="F25" i="3" s="1"/>
  <c r="G25" i="3" s="1"/>
  <c r="E26" i="3"/>
  <c r="F26" i="3" s="1"/>
  <c r="G26" i="3" s="1"/>
  <c r="E5" i="3"/>
  <c r="F5" i="3" s="1"/>
  <c r="G5" i="3" s="1"/>
  <c r="I24" i="3" l="1"/>
  <c r="J24" i="3" s="1"/>
  <c r="I7" i="3"/>
  <c r="J7" i="3" s="1"/>
  <c r="I8" i="3"/>
  <c r="J8" i="3" s="1"/>
  <c r="G19" i="3"/>
  <c r="I19" i="3"/>
  <c r="J19" i="3" s="1"/>
</calcChain>
</file>

<file path=xl/sharedStrings.xml><?xml version="1.0" encoding="utf-8"?>
<sst xmlns="http://schemas.openxmlformats.org/spreadsheetml/2006/main" count="145" uniqueCount="36">
  <si>
    <t>Stufe</t>
  </si>
  <si>
    <t>Tarifwert</t>
  </si>
  <si>
    <t>monatliche Kosten</t>
  </si>
  <si>
    <t>jährliche Kosten</t>
  </si>
  <si>
    <t>Berechnung für Teilzeitstellen (Stellenanteil bitte anpassen)</t>
  </si>
  <si>
    <t>Stellenanteil</t>
  </si>
  <si>
    <t>ab 1. Jahr</t>
  </si>
  <si>
    <t>ab 3. Jahr</t>
  </si>
  <si>
    <t>Ä1</t>
  </si>
  <si>
    <t>Ä2</t>
  </si>
  <si>
    <t>Ä3</t>
  </si>
  <si>
    <t>Ä4</t>
  </si>
  <si>
    <t>Ä5</t>
  </si>
  <si>
    <t>Ä6</t>
  </si>
  <si>
    <t>ab 5. Jahr</t>
  </si>
  <si>
    <t>ab 8. Jahr</t>
  </si>
  <si>
    <t>ab 12. Jahr</t>
  </si>
  <si>
    <t>Tarifvertrag für Ärztinnen und Ärzte an den hessischen Universitätskliniken</t>
  </si>
  <si>
    <t>(Tabelle Marburger Bund)</t>
  </si>
  <si>
    <t>Entgeltgruppe</t>
  </si>
  <si>
    <t>Richtwert AG-Anteil SV (27,62%)</t>
  </si>
  <si>
    <t>Arbeitgeberanteile zur Sozialversicherung, Stand August 2021</t>
  </si>
  <si>
    <t>Krankenversicherung</t>
  </si>
  <si>
    <t>Zusatzbeitrag KV bis zu</t>
  </si>
  <si>
    <t>Pflegeversicherung Kinderlose</t>
  </si>
  <si>
    <t>Arbeitslosenversicherung</t>
  </si>
  <si>
    <t>Rentenversicherung</t>
  </si>
  <si>
    <t>U2</t>
  </si>
  <si>
    <t>VBL</t>
  </si>
  <si>
    <t>Gesamt</t>
  </si>
  <si>
    <t>Ärztin oder Arzt mit entsprechender Tätigkeit nach Erteilung der Approbation</t>
  </si>
  <si>
    <t>Ärztin oder Arzt mit entsprechender Tätigkeit und dreijähriger ärztlicher Tätigkeit nach Erteilung der Approbation</t>
  </si>
  <si>
    <t>Fachärztin oder Facharzt mit entsprechender Tätigkeit in ihrem oder seinem Fachgebiet</t>
  </si>
  <si>
    <t>a) Fachärztin oder Facharzt mit fakultativer Weiterbildung, Schwerpunkt- oder Zusatzweiterbildung in ihrem oder seinem Fachgebiet und anschließender zweijähriger entsprechender Tätigkeit Fachgebiet und entsprechender Tätigkeit
b) Fachärztin oder Facharzt mit entsprechender Tätigkeit in ihrem oder seinem Fachgebiet, für das in der Weiterbildungsordnung eine fakultative Weiterbildung, Schwerpunkt- oder Zusatzweiterbildung entweder nicht vorgesehen ist oder zwar vorgesehen, aber für die auszuübende Tätigkeit nicht erforderlich ist, nach vierjähriger fachärztlicher Tätigkeit
c) Fachärztin oder Facharzt mit entsprechender Tätigkeit in ihrem oder seinem Fachgebiet nach siebenjähriger fachärztlicher Tätigkeit
d) Fachärztin oder Facharzt mit Habilitation in ihrem oder seinem
e) Fachärztin oder Facharzt mit entsprechender Tätigkeit, der oder dem durch ausdrückliche Anordnung des Arbeitgebers mindestens vier Ärztinnen und/oder Ärzte ständig unterstellt sind</t>
  </si>
  <si>
    <t>f) Fachärztin oder Facharzt mit fakultativer Weiterbildung, Schwerpunkt- oder Zusatzweiterbildung in ihrem oder seinem Fachgebiet und mit entsprechender Tätigkeit, der oder dem durch ausdrückliche Anordnung des Arbeitgebers die Leitung eines entsprechenden Funktionsbereiches oder einer vergleichbaren sonstigen Organisationseinheit übertragen worden ist oder mindestens fünf Ärztinnen und/oder Ärzte ständig unterstellt sind
g) Fachärztin oder Facharzt mit entsprechender Tätigkeit in ihrem oder seinem Fachgebiet, für das in der Weiterbildungsordnung eine fakultative Weiterbildung, Schwerpunkt- oder Zusatzweiterbildung entweder nicht vorgesehen ist oder zwar vorgesehen, aber für die auszuübende Tätigkeit nicht erforderlich ist, der oder dem durch ausdrückliche Anordnung des Arbeitgebers die Leitung einer größeren Organisationseinheit übertragen worden ist oder mindestens fünf Ärztinnen und/oder Ärzte ständig unterstellt sind</t>
  </si>
  <si>
    <t>Fachärztin oder Facharzt, die oder der durch ausdrückliche Anordnung des Arbeitgebers zur Ständigen Vertreterin oder zum Ständigen Vertreter der Leitenden Ärztin oder des Leitenden Arztes (Chefärztin oder Chefarzt) bestellt 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</si>
</sst>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3" x14ac:knownFonts="1">
    <font>
      <sz val="11"/>
      <color theme="1"/>
      <name val="Calibri"/>
      <family val="2"/>
      <scheme val="minor"/>
    </font>
    <font>
      <b/>
      <sz val="11"/>
      <color theme="1"/>
      <name val="Calibri"/>
      <family val="2"/>
      <scheme val="minor"/>
    </font>
    <font>
      <b/>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164" fontId="0" fillId="0" borderId="0" xfId="0" applyNumberFormat="1"/>
    <xf numFmtId="14" fontId="0" fillId="0" borderId="0" xfId="0" applyNumberFormat="1"/>
    <xf numFmtId="0" fontId="1" fillId="0" borderId="0" xfId="0" applyFont="1" applyAlignment="1">
      <alignment wrapText="1"/>
    </xf>
    <xf numFmtId="164" fontId="1" fillId="0" borderId="0" xfId="0" applyNumberFormat="1" applyFont="1" applyAlignment="1">
      <alignment horizontal="center" wrapText="1"/>
    </xf>
    <xf numFmtId="0" fontId="0" fillId="0" borderId="0" xfId="0" applyAlignment="1">
      <alignment wrapText="1"/>
    </xf>
    <xf numFmtId="0" fontId="0" fillId="0" borderId="0" xfId="0" applyAlignment="1">
      <alignment horizontal="right"/>
    </xf>
    <xf numFmtId="14" fontId="0" fillId="0" borderId="0" xfId="0" applyNumberFormat="1" applyAlignment="1">
      <alignment horizontal="right"/>
    </xf>
    <xf numFmtId="0" fontId="1" fillId="0" borderId="0" xfId="0" applyFont="1"/>
    <xf numFmtId="0" fontId="1" fillId="0" borderId="0" xfId="0" applyFont="1" applyAlignment="1">
      <alignment horizontal="right"/>
    </xf>
    <xf numFmtId="9" fontId="0" fillId="0" borderId="0" xfId="0" applyNumberFormat="1"/>
    <xf numFmtId="0" fontId="2" fillId="0" borderId="0" xfId="0" applyFont="1"/>
    <xf numFmtId="10" fontId="0" fillId="0" borderId="0" xfId="0" applyNumberFormat="1"/>
    <xf numFmtId="10" fontId="1" fillId="0" borderId="0" xfId="0" applyNumberFormat="1" applyFont="1"/>
    <xf numFmtId="0" fontId="1" fillId="0" borderId="0" xfId="0" applyFont="1" applyAlignment="1">
      <alignment vertical="top"/>
    </xf>
    <xf numFmtId="164" fontId="1" fillId="0" borderId="0" xfId="0" applyNumberFormat="1" applyFont="1" applyAlignment="1">
      <alignment horizontal="center" wrapText="1"/>
    </xf>
    <xf numFmtId="0" fontId="0" fillId="0" borderId="0" xfId="0" applyAlignment="1">
      <alignment horizontal="left" vertical="top" wrapText="1"/>
    </xf>
    <xf numFmtId="164" fontId="1" fillId="0" borderId="0" xfId="0" applyNumberFormat="1" applyFont="1" applyAlignment="1">
      <alignment horizontal="center" wrapText="1"/>
    </xf>
    <xf numFmtId="0" fontId="0" fillId="0" borderId="0" xfId="0" applyAlignment="1">
      <alignment horizontal="lef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activeCell="I8" sqref="I8"/>
    </sheetView>
  </sheetViews>
  <sheetFormatPr baseColWidth="10" defaultRowHeight="14.4" x14ac:dyDescent="0.3"/>
  <cols>
    <col min="1" max="1" width="13.5546875" customWidth="1"/>
    <col min="2" max="2" width="5.33203125" bestFit="1" customWidth="1"/>
    <col min="3" max="3" width="11.5546875" style="6"/>
    <col min="5" max="5" width="15.44140625" bestFit="1" customWidth="1"/>
    <col min="6" max="6" width="13.33203125" bestFit="1" customWidth="1"/>
  </cols>
  <sheetData>
    <row r="1" spans="1:10" x14ac:dyDescent="0.3">
      <c r="A1" s="8" t="s">
        <v>17</v>
      </c>
    </row>
    <row r="2" spans="1:10" x14ac:dyDescent="0.3">
      <c r="A2" t="s">
        <v>18</v>
      </c>
    </row>
    <row r="3" spans="1:10" x14ac:dyDescent="0.3">
      <c r="D3" s="5"/>
      <c r="E3" s="5"/>
      <c r="H3" s="17" t="s">
        <v>4</v>
      </c>
      <c r="I3" s="17"/>
      <c r="J3" s="17"/>
    </row>
    <row r="4" spans="1:10" ht="43.2" customHeight="1" x14ac:dyDescent="0.3">
      <c r="A4" s="8" t="s">
        <v>19</v>
      </c>
      <c r="B4" s="8" t="s">
        <v>0</v>
      </c>
      <c r="C4" s="9"/>
      <c r="D4" s="9" t="s">
        <v>1</v>
      </c>
      <c r="E4" s="4" t="s">
        <v>20</v>
      </c>
      <c r="F4" s="3" t="s">
        <v>2</v>
      </c>
      <c r="G4" s="3" t="s">
        <v>3</v>
      </c>
      <c r="H4" s="3" t="s">
        <v>5</v>
      </c>
      <c r="I4" s="3" t="s">
        <v>2</v>
      </c>
      <c r="J4" s="3" t="s">
        <v>3</v>
      </c>
    </row>
    <row r="5" spans="1:10" x14ac:dyDescent="0.3">
      <c r="A5" t="s">
        <v>8</v>
      </c>
      <c r="B5">
        <v>1</v>
      </c>
      <c r="C5" s="6" t="s">
        <v>6</v>
      </c>
      <c r="D5" s="1">
        <v>5125.49</v>
      </c>
      <c r="E5" s="1">
        <f>D5*27.62%</f>
        <v>1415.6603379999999</v>
      </c>
      <c r="F5" s="1">
        <f>SUM(D5:E5)</f>
        <v>6541.1503379999995</v>
      </c>
      <c r="G5" s="1">
        <f>F5*12</f>
        <v>78493.804055999994</v>
      </c>
      <c r="H5" s="10">
        <v>0.75</v>
      </c>
      <c r="I5" s="1">
        <f>F5*H5</f>
        <v>4905.8627534999996</v>
      </c>
      <c r="J5" s="1">
        <f>I5*12</f>
        <v>58870.353041999995</v>
      </c>
    </row>
    <row r="6" spans="1:10" x14ac:dyDescent="0.3">
      <c r="A6" t="s">
        <v>8</v>
      </c>
      <c r="B6">
        <v>2</v>
      </c>
      <c r="C6" s="6" t="s">
        <v>7</v>
      </c>
      <c r="D6" s="1">
        <v>5530.3</v>
      </c>
      <c r="E6" s="1">
        <f t="shared" ref="E6:E26" si="0">D6*27.62%</f>
        <v>1527.4688599999999</v>
      </c>
      <c r="F6" s="1">
        <f t="shared" ref="F6:F26" si="1">SUM(D6:E6)</f>
        <v>7057.7688600000001</v>
      </c>
      <c r="G6" s="1">
        <f t="shared" ref="G6:G26" si="2">F6*12</f>
        <v>84693.226320000002</v>
      </c>
      <c r="H6" s="10">
        <v>0.75</v>
      </c>
      <c r="I6" s="1">
        <f t="shared" ref="I6:I26" si="3">F6*H6</f>
        <v>5293.3266450000001</v>
      </c>
      <c r="J6" s="1">
        <f t="shared" ref="J6:J26" si="4">I6*12</f>
        <v>63519.919739999998</v>
      </c>
    </row>
    <row r="7" spans="1:10" x14ac:dyDescent="0.3">
      <c r="A7" t="s">
        <v>9</v>
      </c>
      <c r="B7">
        <v>1</v>
      </c>
      <c r="C7" s="6" t="s">
        <v>6</v>
      </c>
      <c r="D7" s="1">
        <v>6063.97</v>
      </c>
      <c r="E7" s="1">
        <f t="shared" si="0"/>
        <v>1674.868514</v>
      </c>
      <c r="F7" s="1">
        <f t="shared" si="1"/>
        <v>7738.838514</v>
      </c>
      <c r="G7" s="1">
        <f t="shared" si="2"/>
        <v>92866.062168000004</v>
      </c>
      <c r="H7" s="10">
        <v>0.75</v>
      </c>
      <c r="I7" s="1">
        <f t="shared" si="3"/>
        <v>5804.1288855000003</v>
      </c>
      <c r="J7" s="1">
        <f t="shared" si="4"/>
        <v>69649.546625999996</v>
      </c>
    </row>
    <row r="8" spans="1:10" x14ac:dyDescent="0.3">
      <c r="A8" t="s">
        <v>9</v>
      </c>
      <c r="B8">
        <v>2</v>
      </c>
      <c r="C8" s="6" t="s">
        <v>7</v>
      </c>
      <c r="D8" s="1">
        <v>6226.64</v>
      </c>
      <c r="E8" s="1">
        <f t="shared" si="0"/>
        <v>1719.7979680000001</v>
      </c>
      <c r="F8" s="1">
        <f t="shared" si="1"/>
        <v>7946.4379680000002</v>
      </c>
      <c r="G8" s="1">
        <f t="shared" si="2"/>
        <v>95357.255616000009</v>
      </c>
      <c r="H8" s="10">
        <v>0.75</v>
      </c>
      <c r="I8" s="1">
        <f t="shared" si="3"/>
        <v>5959.8284760000006</v>
      </c>
      <c r="J8" s="1">
        <f t="shared" si="4"/>
        <v>71517.941712</v>
      </c>
    </row>
    <row r="9" spans="1:10" x14ac:dyDescent="0.3">
      <c r="A9" t="s">
        <v>9</v>
      </c>
      <c r="B9">
        <v>3</v>
      </c>
      <c r="C9" s="6" t="s">
        <v>14</v>
      </c>
      <c r="D9" s="1">
        <v>6604.09</v>
      </c>
      <c r="E9" s="1">
        <f t="shared" si="0"/>
        <v>1824.0496580000001</v>
      </c>
      <c r="F9" s="1">
        <f t="shared" si="1"/>
        <v>8428.1396580000001</v>
      </c>
      <c r="G9" s="1">
        <f t="shared" si="2"/>
        <v>101137.675896</v>
      </c>
      <c r="H9" s="10">
        <v>0.75</v>
      </c>
      <c r="I9" s="1">
        <f t="shared" si="3"/>
        <v>6321.1047435</v>
      </c>
      <c r="J9" s="1">
        <f t="shared" si="4"/>
        <v>75853.256922</v>
      </c>
    </row>
    <row r="10" spans="1:10" x14ac:dyDescent="0.3">
      <c r="A10" t="s">
        <v>10</v>
      </c>
      <c r="B10">
        <v>1</v>
      </c>
      <c r="C10" s="6" t="s">
        <v>6</v>
      </c>
      <c r="D10" s="1">
        <v>6727.43</v>
      </c>
      <c r="E10" s="1">
        <f t="shared" si="0"/>
        <v>1858.116166</v>
      </c>
      <c r="F10" s="1">
        <f t="shared" si="1"/>
        <v>8585.5461660000001</v>
      </c>
      <c r="G10" s="1">
        <f t="shared" si="2"/>
        <v>103026.553992</v>
      </c>
      <c r="H10" s="10">
        <v>0.75</v>
      </c>
      <c r="I10" s="1">
        <f t="shared" si="3"/>
        <v>6439.1596245000001</v>
      </c>
      <c r="J10" s="1">
        <f t="shared" si="4"/>
        <v>77269.915494000001</v>
      </c>
    </row>
    <row r="11" spans="1:10" x14ac:dyDescent="0.3">
      <c r="A11" t="s">
        <v>10</v>
      </c>
      <c r="B11">
        <v>2</v>
      </c>
      <c r="C11" s="6" t="s">
        <v>7</v>
      </c>
      <c r="D11" s="1">
        <v>6938.28</v>
      </c>
      <c r="E11" s="1">
        <f t="shared" si="0"/>
        <v>1916.352936</v>
      </c>
      <c r="F11" s="1">
        <f t="shared" si="1"/>
        <v>8854.632936</v>
      </c>
      <c r="G11" s="1">
        <f t="shared" si="2"/>
        <v>106255.59523199999</v>
      </c>
      <c r="H11" s="10">
        <v>0.75</v>
      </c>
      <c r="I11" s="1">
        <f t="shared" si="3"/>
        <v>6640.9747019999995</v>
      </c>
      <c r="J11" s="1">
        <f t="shared" si="4"/>
        <v>79691.696423999994</v>
      </c>
    </row>
    <row r="12" spans="1:10" x14ac:dyDescent="0.3">
      <c r="A12" t="s">
        <v>10</v>
      </c>
      <c r="B12">
        <v>3</v>
      </c>
      <c r="C12" s="6" t="s">
        <v>14</v>
      </c>
      <c r="D12" s="1">
        <v>7458.54</v>
      </c>
      <c r="E12" s="1">
        <f t="shared" si="0"/>
        <v>2060.0487480000002</v>
      </c>
      <c r="F12" s="1">
        <f t="shared" si="1"/>
        <v>9518.5887480000001</v>
      </c>
      <c r="G12" s="1">
        <f t="shared" si="2"/>
        <v>114223.06497599999</v>
      </c>
      <c r="H12" s="10">
        <v>0.75</v>
      </c>
      <c r="I12" s="1">
        <f t="shared" si="3"/>
        <v>7138.9415609999996</v>
      </c>
      <c r="J12" s="1">
        <f t="shared" si="4"/>
        <v>85667.298731999996</v>
      </c>
    </row>
    <row r="13" spans="1:10" x14ac:dyDescent="0.3">
      <c r="A13" t="s">
        <v>11</v>
      </c>
      <c r="B13">
        <v>1</v>
      </c>
      <c r="C13" s="6" t="s">
        <v>6</v>
      </c>
      <c r="D13" s="1">
        <v>7480.81</v>
      </c>
      <c r="E13" s="1">
        <f t="shared" si="0"/>
        <v>2066.1997220000003</v>
      </c>
      <c r="F13" s="1">
        <f t="shared" si="1"/>
        <v>9547.0097220000007</v>
      </c>
      <c r="G13" s="1">
        <f t="shared" si="2"/>
        <v>114564.116664</v>
      </c>
      <c r="H13" s="10">
        <v>0.75</v>
      </c>
      <c r="I13" s="1">
        <f t="shared" si="3"/>
        <v>7160.2572915000001</v>
      </c>
      <c r="J13" s="1">
        <f t="shared" si="4"/>
        <v>85923.087498000008</v>
      </c>
    </row>
    <row r="14" spans="1:10" x14ac:dyDescent="0.3">
      <c r="A14" t="s">
        <v>11</v>
      </c>
      <c r="B14">
        <v>2</v>
      </c>
      <c r="C14" s="6" t="s">
        <v>7</v>
      </c>
      <c r="D14" s="1">
        <v>7888.22</v>
      </c>
      <c r="E14" s="1">
        <f t="shared" si="0"/>
        <v>2178.7263640000001</v>
      </c>
      <c r="F14" s="1">
        <f t="shared" si="1"/>
        <v>10066.946363999999</v>
      </c>
      <c r="G14" s="1">
        <f t="shared" si="2"/>
        <v>120803.35636799999</v>
      </c>
      <c r="H14" s="10">
        <v>0.75</v>
      </c>
      <c r="I14" s="1">
        <f t="shared" si="3"/>
        <v>7550.2097729999996</v>
      </c>
      <c r="J14" s="1">
        <f t="shared" si="4"/>
        <v>90602.517275999999</v>
      </c>
    </row>
    <row r="15" spans="1:10" x14ac:dyDescent="0.3">
      <c r="A15" t="s">
        <v>11</v>
      </c>
      <c r="B15">
        <v>3</v>
      </c>
      <c r="C15" s="6" t="s">
        <v>14</v>
      </c>
      <c r="D15" s="1">
        <v>8153.09</v>
      </c>
      <c r="E15" s="1">
        <f t="shared" si="0"/>
        <v>2251.8834580000002</v>
      </c>
      <c r="F15" s="1">
        <f t="shared" si="1"/>
        <v>10404.973458</v>
      </c>
      <c r="G15" s="1">
        <f t="shared" si="2"/>
        <v>124859.681496</v>
      </c>
      <c r="H15" s="10">
        <v>0.75</v>
      </c>
      <c r="I15" s="1">
        <f t="shared" si="3"/>
        <v>7803.7300935000003</v>
      </c>
      <c r="J15" s="1">
        <f t="shared" si="4"/>
        <v>93644.761121999996</v>
      </c>
    </row>
    <row r="16" spans="1:10" x14ac:dyDescent="0.3">
      <c r="A16" t="s">
        <v>11</v>
      </c>
      <c r="B16">
        <v>4</v>
      </c>
      <c r="C16" s="7" t="s">
        <v>15</v>
      </c>
      <c r="D16" s="1">
        <v>8289.76</v>
      </c>
      <c r="E16" s="1">
        <f t="shared" si="0"/>
        <v>2289.6317119999999</v>
      </c>
      <c r="F16" s="1">
        <f t="shared" si="1"/>
        <v>10579.391712000001</v>
      </c>
      <c r="G16" s="1">
        <f t="shared" si="2"/>
        <v>126952.70054400001</v>
      </c>
      <c r="H16" s="10">
        <v>0.75</v>
      </c>
      <c r="I16" s="1">
        <f t="shared" si="3"/>
        <v>7934.5437840000004</v>
      </c>
      <c r="J16" s="1">
        <f t="shared" si="4"/>
        <v>95214.525408000001</v>
      </c>
    </row>
    <row r="17" spans="1:10" x14ac:dyDescent="0.3">
      <c r="A17" s="2" t="s">
        <v>12</v>
      </c>
      <c r="B17">
        <v>1</v>
      </c>
      <c r="C17" s="6" t="s">
        <v>6</v>
      </c>
      <c r="D17" s="1">
        <v>8289.76</v>
      </c>
      <c r="E17" s="1">
        <f t="shared" si="0"/>
        <v>2289.6317119999999</v>
      </c>
      <c r="F17" s="1">
        <f t="shared" si="1"/>
        <v>10579.391712000001</v>
      </c>
      <c r="G17" s="1">
        <f t="shared" si="2"/>
        <v>126952.70054400001</v>
      </c>
      <c r="H17" s="10">
        <v>0.75</v>
      </c>
      <c r="I17" s="1">
        <f t="shared" si="3"/>
        <v>7934.5437840000004</v>
      </c>
      <c r="J17" s="1">
        <f t="shared" si="4"/>
        <v>95214.525408000001</v>
      </c>
    </row>
    <row r="18" spans="1:10" x14ac:dyDescent="0.3">
      <c r="A18" s="2" t="s">
        <v>12</v>
      </c>
      <c r="B18">
        <v>2</v>
      </c>
      <c r="C18" s="6" t="s">
        <v>7</v>
      </c>
      <c r="D18" s="1">
        <v>8509.74</v>
      </c>
      <c r="E18" s="1">
        <f t="shared" si="0"/>
        <v>2350.3901879999999</v>
      </c>
      <c r="F18" s="1">
        <f t="shared" si="1"/>
        <v>10860.130187999999</v>
      </c>
      <c r="G18" s="1">
        <f t="shared" si="2"/>
        <v>130321.56225599999</v>
      </c>
      <c r="H18" s="10">
        <v>0.75</v>
      </c>
      <c r="I18" s="1">
        <f t="shared" si="3"/>
        <v>8145.0976409999994</v>
      </c>
      <c r="J18" s="1">
        <f t="shared" si="4"/>
        <v>97741.171691999989</v>
      </c>
    </row>
    <row r="19" spans="1:10" x14ac:dyDescent="0.3">
      <c r="A19" s="2" t="s">
        <v>12</v>
      </c>
      <c r="B19">
        <v>3</v>
      </c>
      <c r="C19" s="6" t="s">
        <v>14</v>
      </c>
      <c r="D19" s="1">
        <v>8768.07</v>
      </c>
      <c r="E19" s="1">
        <f t="shared" si="0"/>
        <v>2421.7409339999999</v>
      </c>
      <c r="F19" s="1">
        <f t="shared" si="1"/>
        <v>11189.810933999999</v>
      </c>
      <c r="G19" s="1">
        <f t="shared" si="2"/>
        <v>134277.73120799998</v>
      </c>
      <c r="H19" s="10">
        <v>0.75</v>
      </c>
      <c r="I19" s="1">
        <f t="shared" si="3"/>
        <v>8392.3582004999989</v>
      </c>
      <c r="J19" s="1">
        <f t="shared" si="4"/>
        <v>100708.29840599999</v>
      </c>
    </row>
    <row r="20" spans="1:10" x14ac:dyDescent="0.3">
      <c r="A20" s="2" t="s">
        <v>12</v>
      </c>
      <c r="B20">
        <v>4</v>
      </c>
      <c r="C20" s="7" t="s">
        <v>15</v>
      </c>
      <c r="D20" s="1">
        <v>9241.8700000000008</v>
      </c>
      <c r="E20" s="1">
        <f t="shared" si="0"/>
        <v>2552.6044940000002</v>
      </c>
      <c r="F20" s="1">
        <f t="shared" si="1"/>
        <v>11794.474494000002</v>
      </c>
      <c r="G20" s="1">
        <f t="shared" si="2"/>
        <v>141533.69392800002</v>
      </c>
      <c r="H20" s="10">
        <v>0.75</v>
      </c>
      <c r="I20" s="1">
        <f t="shared" si="3"/>
        <v>8845.8558705000014</v>
      </c>
      <c r="J20" s="1">
        <f t="shared" si="4"/>
        <v>106150.27044600001</v>
      </c>
    </row>
    <row r="21" spans="1:10" x14ac:dyDescent="0.3">
      <c r="A21" s="2" t="s">
        <v>12</v>
      </c>
      <c r="B21">
        <v>5</v>
      </c>
      <c r="C21" s="7" t="s">
        <v>16</v>
      </c>
      <c r="D21" s="1">
        <v>9759.24</v>
      </c>
      <c r="E21" s="1">
        <f t="shared" si="0"/>
        <v>2695.5020879999997</v>
      </c>
      <c r="F21" s="1">
        <f t="shared" si="1"/>
        <v>12454.742087999999</v>
      </c>
      <c r="G21" s="1">
        <f t="shared" si="2"/>
        <v>149456.90505599999</v>
      </c>
      <c r="H21" s="10">
        <v>0.75</v>
      </c>
      <c r="I21" s="1">
        <f t="shared" si="3"/>
        <v>9341.0565659999993</v>
      </c>
      <c r="J21" s="1">
        <f t="shared" si="4"/>
        <v>112092.67879199999</v>
      </c>
    </row>
    <row r="22" spans="1:10" x14ac:dyDescent="0.3">
      <c r="A22" s="2" t="s">
        <v>13</v>
      </c>
      <c r="B22">
        <v>1</v>
      </c>
      <c r="C22" s="6" t="s">
        <v>6</v>
      </c>
      <c r="D22" s="1">
        <v>9759.24</v>
      </c>
      <c r="E22" s="1">
        <f t="shared" si="0"/>
        <v>2695.5020879999997</v>
      </c>
      <c r="F22" s="1">
        <f t="shared" si="1"/>
        <v>12454.742087999999</v>
      </c>
      <c r="G22" s="1">
        <f t="shared" si="2"/>
        <v>149456.90505599999</v>
      </c>
      <c r="H22" s="10">
        <v>0.75</v>
      </c>
      <c r="I22" s="1">
        <f t="shared" si="3"/>
        <v>9341.0565659999993</v>
      </c>
      <c r="J22" s="1">
        <f t="shared" si="4"/>
        <v>112092.67879199999</v>
      </c>
    </row>
    <row r="23" spans="1:10" x14ac:dyDescent="0.3">
      <c r="A23" s="2" t="s">
        <v>13</v>
      </c>
      <c r="B23">
        <v>2</v>
      </c>
      <c r="C23" s="6" t="s">
        <v>7</v>
      </c>
      <c r="D23" s="1">
        <v>10027.370000000001</v>
      </c>
      <c r="E23" s="1">
        <f t="shared" si="0"/>
        <v>2769.5595940000003</v>
      </c>
      <c r="F23" s="1">
        <f t="shared" si="1"/>
        <v>12796.929594000001</v>
      </c>
      <c r="G23" s="1">
        <f t="shared" si="2"/>
        <v>153563.15512800001</v>
      </c>
      <c r="H23" s="10">
        <v>0.75</v>
      </c>
      <c r="I23" s="1">
        <f t="shared" si="3"/>
        <v>9597.6971955000008</v>
      </c>
      <c r="J23" s="1">
        <f t="shared" si="4"/>
        <v>115172.36634600001</v>
      </c>
    </row>
    <row r="24" spans="1:10" x14ac:dyDescent="0.3">
      <c r="A24" s="2" t="s">
        <v>13</v>
      </c>
      <c r="B24">
        <v>3</v>
      </c>
      <c r="C24" s="6" t="s">
        <v>14</v>
      </c>
      <c r="D24" s="1">
        <v>10491.35</v>
      </c>
      <c r="E24" s="1">
        <f t="shared" si="0"/>
        <v>2897.7108699999999</v>
      </c>
      <c r="F24" s="1">
        <f t="shared" si="1"/>
        <v>13389.060870000001</v>
      </c>
      <c r="G24" s="1">
        <f t="shared" si="2"/>
        <v>160668.73044000001</v>
      </c>
      <c r="H24" s="10">
        <v>0.75</v>
      </c>
      <c r="I24" s="1">
        <f t="shared" si="3"/>
        <v>10041.795652500001</v>
      </c>
      <c r="J24" s="1">
        <f t="shared" si="4"/>
        <v>120501.54783000001</v>
      </c>
    </row>
    <row r="25" spans="1:10" x14ac:dyDescent="0.3">
      <c r="A25" s="2" t="s">
        <v>13</v>
      </c>
      <c r="B25">
        <v>4</v>
      </c>
      <c r="C25" s="7" t="s">
        <v>15</v>
      </c>
      <c r="D25" s="1">
        <v>10893.54</v>
      </c>
      <c r="E25" s="1">
        <f t="shared" si="0"/>
        <v>3008.7957480000005</v>
      </c>
      <c r="F25" s="1">
        <f t="shared" si="1"/>
        <v>13902.335748000001</v>
      </c>
      <c r="G25" s="1">
        <f t="shared" si="2"/>
        <v>166828.02897600003</v>
      </c>
      <c r="H25" s="10">
        <v>0.75</v>
      </c>
      <c r="I25" s="1">
        <f t="shared" si="3"/>
        <v>10426.751811000002</v>
      </c>
      <c r="J25" s="1">
        <f t="shared" si="4"/>
        <v>125121.02173200002</v>
      </c>
    </row>
    <row r="26" spans="1:10" x14ac:dyDescent="0.3">
      <c r="A26" s="2" t="s">
        <v>13</v>
      </c>
      <c r="B26">
        <v>5</v>
      </c>
      <c r="C26" s="7" t="s">
        <v>16</v>
      </c>
      <c r="D26" s="1">
        <v>11295.71</v>
      </c>
      <c r="E26" s="1">
        <f t="shared" si="0"/>
        <v>3119.875102</v>
      </c>
      <c r="F26" s="1">
        <f t="shared" si="1"/>
        <v>14415.585101999999</v>
      </c>
      <c r="G26" s="1">
        <f t="shared" si="2"/>
        <v>172987.021224</v>
      </c>
      <c r="H26" s="10">
        <v>0.75</v>
      </c>
      <c r="I26" s="1">
        <f t="shared" si="3"/>
        <v>10811.6888265</v>
      </c>
      <c r="J26" s="1">
        <f t="shared" si="4"/>
        <v>129740.26591799999</v>
      </c>
    </row>
    <row r="27" spans="1:10" x14ac:dyDescent="0.3">
      <c r="A27" s="2"/>
      <c r="B27" s="2"/>
      <c r="C27" s="7"/>
      <c r="D27" s="2"/>
    </row>
    <row r="28" spans="1:10" x14ac:dyDescent="0.3">
      <c r="A28" s="2"/>
      <c r="B28" s="2"/>
      <c r="C28" s="7"/>
      <c r="D28" s="2"/>
    </row>
    <row r="29" spans="1:10" x14ac:dyDescent="0.3">
      <c r="A29" s="2"/>
      <c r="B29" s="2"/>
      <c r="C29" s="7"/>
      <c r="D29" s="2"/>
    </row>
    <row r="30" spans="1:10" x14ac:dyDescent="0.3">
      <c r="A30" s="2"/>
      <c r="B30" s="2"/>
      <c r="C30" s="7"/>
      <c r="D30" s="2"/>
    </row>
    <row r="31" spans="1:10" x14ac:dyDescent="0.3">
      <c r="A31" s="2"/>
      <c r="B31" s="2"/>
      <c r="C31" s="7"/>
      <c r="D31" s="2"/>
    </row>
    <row r="32" spans="1:10" x14ac:dyDescent="0.3">
      <c r="A32" s="2"/>
      <c r="B32" s="2"/>
      <c r="C32" s="7"/>
      <c r="D32" s="2"/>
    </row>
    <row r="33" spans="1:11" x14ac:dyDescent="0.3">
      <c r="A33" s="2"/>
      <c r="B33" s="2"/>
      <c r="C33" s="7"/>
      <c r="D33" s="2"/>
    </row>
    <row r="34" spans="1:11" ht="16.95" customHeight="1" x14ac:dyDescent="0.3">
      <c r="A34" s="14" t="s">
        <v>8</v>
      </c>
      <c r="B34" s="18" t="s">
        <v>30</v>
      </c>
      <c r="C34" s="18"/>
      <c r="D34" s="18"/>
      <c r="E34" s="18"/>
      <c r="F34" s="18"/>
      <c r="G34" s="18"/>
      <c r="H34" s="18"/>
      <c r="I34" s="18"/>
      <c r="J34" s="18"/>
      <c r="K34" s="18"/>
    </row>
    <row r="35" spans="1:11" ht="17.399999999999999" customHeight="1" x14ac:dyDescent="0.3">
      <c r="A35" s="14" t="s">
        <v>9</v>
      </c>
      <c r="B35" s="18" t="s">
        <v>31</v>
      </c>
      <c r="C35" s="18"/>
      <c r="D35" s="18"/>
      <c r="E35" s="18"/>
      <c r="F35" s="18"/>
      <c r="G35" s="18"/>
      <c r="H35" s="18"/>
      <c r="I35" s="18"/>
      <c r="J35" s="18"/>
      <c r="K35" s="18"/>
    </row>
    <row r="36" spans="1:11" ht="20.399999999999999" customHeight="1" x14ac:dyDescent="0.3">
      <c r="A36" s="14" t="s">
        <v>10</v>
      </c>
      <c r="B36" s="18" t="s">
        <v>32</v>
      </c>
      <c r="C36" s="18"/>
      <c r="D36" s="18"/>
      <c r="E36" s="18"/>
      <c r="F36" s="18"/>
      <c r="G36" s="18"/>
      <c r="H36" s="18"/>
      <c r="I36" s="18"/>
      <c r="J36" s="18"/>
      <c r="K36" s="18"/>
    </row>
    <row r="37" spans="1:11" ht="135" customHeight="1" x14ac:dyDescent="0.3">
      <c r="A37" s="14" t="s">
        <v>11</v>
      </c>
      <c r="B37" s="16" t="s">
        <v>33</v>
      </c>
      <c r="C37" s="16"/>
      <c r="D37" s="16"/>
      <c r="E37" s="16"/>
      <c r="F37" s="16"/>
      <c r="G37" s="16"/>
      <c r="H37" s="16"/>
      <c r="I37" s="16"/>
      <c r="J37" s="16"/>
      <c r="K37" s="16"/>
    </row>
    <row r="38" spans="1:11" ht="121.2" customHeight="1" x14ac:dyDescent="0.3">
      <c r="A38" s="14" t="s">
        <v>12</v>
      </c>
      <c r="B38" s="16" t="s">
        <v>34</v>
      </c>
      <c r="C38" s="16"/>
      <c r="D38" s="16"/>
      <c r="E38" s="16"/>
      <c r="F38" s="16"/>
      <c r="G38" s="16"/>
      <c r="H38" s="16"/>
      <c r="I38" s="16"/>
      <c r="J38" s="16"/>
      <c r="K38" s="16"/>
    </row>
    <row r="39" spans="1:11" ht="33.6" customHeight="1" x14ac:dyDescent="0.3">
      <c r="A39" s="14" t="s">
        <v>13</v>
      </c>
      <c r="B39" s="16" t="s">
        <v>35</v>
      </c>
      <c r="C39" s="16"/>
      <c r="D39" s="16"/>
      <c r="E39" s="16"/>
      <c r="F39" s="16"/>
      <c r="G39" s="16"/>
      <c r="H39" s="16"/>
      <c r="I39" s="16"/>
      <c r="J39" s="16"/>
      <c r="K39" s="16"/>
    </row>
  </sheetData>
  <mergeCells count="7">
    <mergeCell ref="B38:K38"/>
    <mergeCell ref="B39:K39"/>
    <mergeCell ref="H3:J3"/>
    <mergeCell ref="B34:K34"/>
    <mergeCell ref="B35:K35"/>
    <mergeCell ref="B36:K36"/>
    <mergeCell ref="B37:K37"/>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workbookViewId="0"/>
  </sheetViews>
  <sheetFormatPr baseColWidth="10" defaultRowHeight="14.4" x14ac:dyDescent="0.3"/>
  <cols>
    <col min="1" max="1" width="13.5546875" customWidth="1"/>
    <col min="2" max="2" width="5.33203125" bestFit="1" customWidth="1"/>
    <col min="3" max="3" width="11.44140625" style="6"/>
    <col min="5" max="5" width="15.44140625" bestFit="1" customWidth="1"/>
    <col min="6" max="6" width="13.33203125" bestFit="1" customWidth="1"/>
  </cols>
  <sheetData>
    <row r="1" spans="1:10" x14ac:dyDescent="0.3">
      <c r="A1" s="8" t="s">
        <v>17</v>
      </c>
    </row>
    <row r="2" spans="1:10" x14ac:dyDescent="0.3">
      <c r="A2" t="s">
        <v>18</v>
      </c>
    </row>
    <row r="3" spans="1:10" x14ac:dyDescent="0.3">
      <c r="D3" s="5"/>
      <c r="E3" s="5"/>
      <c r="H3" s="17" t="s">
        <v>4</v>
      </c>
      <c r="I3" s="17"/>
      <c r="J3" s="17"/>
    </row>
    <row r="4" spans="1:10" ht="43.2" customHeight="1" x14ac:dyDescent="0.3">
      <c r="A4" s="8" t="s">
        <v>19</v>
      </c>
      <c r="B4" s="8" t="s">
        <v>0</v>
      </c>
      <c r="C4" s="9"/>
      <c r="D4" s="9" t="s">
        <v>1</v>
      </c>
      <c r="E4" s="15" t="s">
        <v>20</v>
      </c>
      <c r="F4" s="3" t="s">
        <v>2</v>
      </c>
      <c r="G4" s="3" t="s">
        <v>3</v>
      </c>
      <c r="H4" s="3" t="s">
        <v>5</v>
      </c>
      <c r="I4" s="3" t="s">
        <v>2</v>
      </c>
      <c r="J4" s="3" t="s">
        <v>3</v>
      </c>
    </row>
    <row r="5" spans="1:10" x14ac:dyDescent="0.3">
      <c r="A5" t="s">
        <v>8</v>
      </c>
      <c r="B5">
        <v>1</v>
      </c>
      <c r="C5" s="6" t="s">
        <v>6</v>
      </c>
      <c r="D5" s="1">
        <f>5125.49*103.9%</f>
        <v>5325.3841100000009</v>
      </c>
      <c r="E5" s="1">
        <f>D5*27.62%</f>
        <v>1470.8710911820003</v>
      </c>
      <c r="F5" s="1">
        <f>SUM(D5:E5)</f>
        <v>6796.2552011820007</v>
      </c>
      <c r="G5" s="1">
        <f>F5*12</f>
        <v>81555.062414184009</v>
      </c>
      <c r="H5" s="10">
        <v>0.75</v>
      </c>
      <c r="I5" s="1">
        <f>F5*H5</f>
        <v>5097.1914008865006</v>
      </c>
      <c r="J5" s="1">
        <f>I5*12</f>
        <v>61166.296810638007</v>
      </c>
    </row>
    <row r="6" spans="1:10" x14ac:dyDescent="0.3">
      <c r="A6" t="s">
        <v>8</v>
      </c>
      <c r="B6">
        <v>2</v>
      </c>
      <c r="C6" s="6" t="s">
        <v>7</v>
      </c>
      <c r="D6" s="1">
        <f>5530.3*103.9%</f>
        <v>5745.9817000000012</v>
      </c>
      <c r="E6" s="1">
        <f t="shared" ref="E6:E26" si="0">D6*27.62%</f>
        <v>1587.0401455400004</v>
      </c>
      <c r="F6" s="1">
        <f t="shared" ref="F6:F26" si="1">SUM(D6:E6)</f>
        <v>7333.0218455400018</v>
      </c>
      <c r="G6" s="1">
        <f t="shared" ref="G6:G26" si="2">F6*12</f>
        <v>87996.262146480018</v>
      </c>
      <c r="H6" s="10">
        <v>0.75</v>
      </c>
      <c r="I6" s="1">
        <f t="shared" ref="I6:I26" si="3">F6*H6</f>
        <v>5499.7663841550011</v>
      </c>
      <c r="J6" s="1">
        <f t="shared" ref="J6:J26" si="4">I6*12</f>
        <v>65997.19660986001</v>
      </c>
    </row>
    <row r="7" spans="1:10" x14ac:dyDescent="0.3">
      <c r="A7" t="s">
        <v>9</v>
      </c>
      <c r="B7">
        <v>1</v>
      </c>
      <c r="C7" s="6" t="s">
        <v>6</v>
      </c>
      <c r="D7" s="1">
        <f>6063.97*103.9%</f>
        <v>6300.4648300000008</v>
      </c>
      <c r="E7" s="1">
        <f t="shared" si="0"/>
        <v>1740.1883860460002</v>
      </c>
      <c r="F7" s="1">
        <f t="shared" si="1"/>
        <v>8040.653216046001</v>
      </c>
      <c r="G7" s="1">
        <f t="shared" si="2"/>
        <v>96487.838592552012</v>
      </c>
      <c r="H7" s="10">
        <v>0.75</v>
      </c>
      <c r="I7" s="1">
        <f t="shared" si="3"/>
        <v>6030.4899120345008</v>
      </c>
      <c r="J7" s="1">
        <f t="shared" si="4"/>
        <v>72365.878944414013</v>
      </c>
    </row>
    <row r="8" spans="1:10" x14ac:dyDescent="0.3">
      <c r="A8" t="s">
        <v>9</v>
      </c>
      <c r="B8">
        <v>2</v>
      </c>
      <c r="C8" s="6" t="s">
        <v>7</v>
      </c>
      <c r="D8" s="1">
        <f>6226.64*103.9%</f>
        <v>6469.4789600000013</v>
      </c>
      <c r="E8" s="1">
        <f t="shared" si="0"/>
        <v>1786.8700887520004</v>
      </c>
      <c r="F8" s="1">
        <f t="shared" si="1"/>
        <v>8256.3490487520012</v>
      </c>
      <c r="G8" s="1">
        <f t="shared" si="2"/>
        <v>99076.188585024007</v>
      </c>
      <c r="H8" s="10">
        <v>0.75</v>
      </c>
      <c r="I8" s="1">
        <f t="shared" si="3"/>
        <v>6192.2617865640004</v>
      </c>
      <c r="J8" s="1">
        <f t="shared" si="4"/>
        <v>74307.141438768012</v>
      </c>
    </row>
    <row r="9" spans="1:10" x14ac:dyDescent="0.3">
      <c r="A9" t="s">
        <v>9</v>
      </c>
      <c r="B9">
        <v>3</v>
      </c>
      <c r="C9" s="6" t="s">
        <v>14</v>
      </c>
      <c r="D9" s="1">
        <f>6604.09*103.9%</f>
        <v>6861.6495100000011</v>
      </c>
      <c r="E9" s="1">
        <f t="shared" si="0"/>
        <v>1895.1875946620003</v>
      </c>
      <c r="F9" s="1">
        <f t="shared" si="1"/>
        <v>8756.8371046620014</v>
      </c>
      <c r="G9" s="1">
        <f t="shared" si="2"/>
        <v>105082.04525594402</v>
      </c>
      <c r="H9" s="10">
        <v>0.75</v>
      </c>
      <c r="I9" s="1">
        <f t="shared" si="3"/>
        <v>6567.627828496501</v>
      </c>
      <c r="J9" s="1">
        <f t="shared" si="4"/>
        <v>78811.533941958012</v>
      </c>
    </row>
    <row r="10" spans="1:10" x14ac:dyDescent="0.3">
      <c r="A10" t="s">
        <v>10</v>
      </c>
      <c r="B10">
        <v>1</v>
      </c>
      <c r="C10" s="6" t="s">
        <v>6</v>
      </c>
      <c r="D10" s="1">
        <f>6727.43*103.9%</f>
        <v>6989.7997700000014</v>
      </c>
      <c r="E10" s="1">
        <f t="shared" si="0"/>
        <v>1930.5826964740004</v>
      </c>
      <c r="F10" s="1">
        <f t="shared" si="1"/>
        <v>8920.3824664740023</v>
      </c>
      <c r="G10" s="1">
        <f t="shared" si="2"/>
        <v>107044.58959768803</v>
      </c>
      <c r="H10" s="10">
        <v>0.75</v>
      </c>
      <c r="I10" s="1">
        <f t="shared" si="3"/>
        <v>6690.2868498555017</v>
      </c>
      <c r="J10" s="1">
        <f t="shared" si="4"/>
        <v>80283.442198266013</v>
      </c>
    </row>
    <row r="11" spans="1:10" x14ac:dyDescent="0.3">
      <c r="A11" t="s">
        <v>10</v>
      </c>
      <c r="B11">
        <v>2</v>
      </c>
      <c r="C11" s="6" t="s">
        <v>7</v>
      </c>
      <c r="D11" s="1">
        <f>6938.28*103.9%</f>
        <v>7208.8729200000007</v>
      </c>
      <c r="E11" s="1">
        <f t="shared" si="0"/>
        <v>1991.0907005040001</v>
      </c>
      <c r="F11" s="1">
        <f t="shared" si="1"/>
        <v>9199.9636205040006</v>
      </c>
      <c r="G11" s="1">
        <f t="shared" si="2"/>
        <v>110399.56344604801</v>
      </c>
      <c r="H11" s="10">
        <v>0.75</v>
      </c>
      <c r="I11" s="1">
        <f t="shared" si="3"/>
        <v>6899.9727153780004</v>
      </c>
      <c r="J11" s="1">
        <f t="shared" si="4"/>
        <v>82799.672584536005</v>
      </c>
    </row>
    <row r="12" spans="1:10" x14ac:dyDescent="0.3">
      <c r="A12" t="s">
        <v>10</v>
      </c>
      <c r="B12">
        <v>3</v>
      </c>
      <c r="C12" s="6" t="s">
        <v>14</v>
      </c>
      <c r="D12" s="1">
        <f>7458.54*103.9%</f>
        <v>7749.423060000001</v>
      </c>
      <c r="E12" s="1">
        <f t="shared" si="0"/>
        <v>2140.3906491720004</v>
      </c>
      <c r="F12" s="1">
        <f t="shared" si="1"/>
        <v>9889.8137091720018</v>
      </c>
      <c r="G12" s="1">
        <f t="shared" si="2"/>
        <v>118677.76451006402</v>
      </c>
      <c r="H12" s="10">
        <v>0.75</v>
      </c>
      <c r="I12" s="1">
        <f t="shared" si="3"/>
        <v>7417.3602818790014</v>
      </c>
      <c r="J12" s="1">
        <f t="shared" si="4"/>
        <v>89008.323382548013</v>
      </c>
    </row>
    <row r="13" spans="1:10" x14ac:dyDescent="0.3">
      <c r="A13" t="s">
        <v>11</v>
      </c>
      <c r="B13">
        <v>1</v>
      </c>
      <c r="C13" s="6" t="s">
        <v>6</v>
      </c>
      <c r="D13" s="1">
        <f>7480.81*103.9%</f>
        <v>7772.5615900000012</v>
      </c>
      <c r="E13" s="1">
        <f t="shared" si="0"/>
        <v>2146.7815111580003</v>
      </c>
      <c r="F13" s="1">
        <f t="shared" si="1"/>
        <v>9919.3431011580014</v>
      </c>
      <c r="G13" s="1">
        <f t="shared" si="2"/>
        <v>119032.11721389601</v>
      </c>
      <c r="H13" s="10">
        <v>0.75</v>
      </c>
      <c r="I13" s="1">
        <f t="shared" si="3"/>
        <v>7439.5073258685006</v>
      </c>
      <c r="J13" s="1">
        <f t="shared" si="4"/>
        <v>89274.087910422008</v>
      </c>
    </row>
    <row r="14" spans="1:10" x14ac:dyDescent="0.3">
      <c r="A14" t="s">
        <v>11</v>
      </c>
      <c r="B14">
        <v>2</v>
      </c>
      <c r="C14" s="6" t="s">
        <v>7</v>
      </c>
      <c r="D14" s="1">
        <f>7888.22*103.9%</f>
        <v>8195.8605800000023</v>
      </c>
      <c r="E14" s="1">
        <f t="shared" si="0"/>
        <v>2263.6966921960006</v>
      </c>
      <c r="F14" s="1">
        <f t="shared" si="1"/>
        <v>10459.557272196003</v>
      </c>
      <c r="G14" s="1">
        <f t="shared" si="2"/>
        <v>125514.68726635203</v>
      </c>
      <c r="H14" s="10">
        <v>0.75</v>
      </c>
      <c r="I14" s="1">
        <f t="shared" si="3"/>
        <v>7844.6679541470021</v>
      </c>
      <c r="J14" s="1">
        <f t="shared" si="4"/>
        <v>94136.015449764032</v>
      </c>
    </row>
    <row r="15" spans="1:10" x14ac:dyDescent="0.3">
      <c r="A15" t="s">
        <v>11</v>
      </c>
      <c r="B15">
        <v>3</v>
      </c>
      <c r="C15" s="6" t="s">
        <v>14</v>
      </c>
      <c r="D15" s="1">
        <f>8153.09*103.9%</f>
        <v>8471.0605100000012</v>
      </c>
      <c r="E15" s="1">
        <f t="shared" si="0"/>
        <v>2339.7069128620005</v>
      </c>
      <c r="F15" s="1">
        <f t="shared" si="1"/>
        <v>10810.767422862002</v>
      </c>
      <c r="G15" s="1">
        <f t="shared" si="2"/>
        <v>129729.20907434402</v>
      </c>
      <c r="H15" s="10">
        <v>0.75</v>
      </c>
      <c r="I15" s="1">
        <f t="shared" si="3"/>
        <v>8108.0755671465013</v>
      </c>
      <c r="J15" s="1">
        <f t="shared" si="4"/>
        <v>97296.906805758015</v>
      </c>
    </row>
    <row r="16" spans="1:10" x14ac:dyDescent="0.3">
      <c r="A16" t="s">
        <v>11</v>
      </c>
      <c r="B16">
        <v>4</v>
      </c>
      <c r="C16" s="7" t="s">
        <v>15</v>
      </c>
      <c r="D16" s="1">
        <f>8289.76*103.9%</f>
        <v>8613.0606400000015</v>
      </c>
      <c r="E16" s="1">
        <f t="shared" si="0"/>
        <v>2378.9273487680002</v>
      </c>
      <c r="F16" s="1">
        <f t="shared" si="1"/>
        <v>10991.987988768002</v>
      </c>
      <c r="G16" s="1">
        <f t="shared" si="2"/>
        <v>131903.85586521603</v>
      </c>
      <c r="H16" s="10">
        <v>0.75</v>
      </c>
      <c r="I16" s="1">
        <f t="shared" si="3"/>
        <v>8243.9909915760018</v>
      </c>
      <c r="J16" s="1">
        <f t="shared" si="4"/>
        <v>98927.891898912028</v>
      </c>
    </row>
    <row r="17" spans="1:11" x14ac:dyDescent="0.3">
      <c r="A17" s="2" t="s">
        <v>12</v>
      </c>
      <c r="B17">
        <v>1</v>
      </c>
      <c r="C17" s="6" t="s">
        <v>6</v>
      </c>
      <c r="D17" s="1">
        <f>8289.76*103.9%</f>
        <v>8613.0606400000015</v>
      </c>
      <c r="E17" s="1">
        <f t="shared" si="0"/>
        <v>2378.9273487680002</v>
      </c>
      <c r="F17" s="1">
        <f t="shared" si="1"/>
        <v>10991.987988768002</v>
      </c>
      <c r="G17" s="1">
        <f t="shared" si="2"/>
        <v>131903.85586521603</v>
      </c>
      <c r="H17" s="10">
        <v>0.75</v>
      </c>
      <c r="I17" s="1">
        <f t="shared" si="3"/>
        <v>8243.9909915760018</v>
      </c>
      <c r="J17" s="1">
        <f t="shared" si="4"/>
        <v>98927.891898912028</v>
      </c>
    </row>
    <row r="18" spans="1:11" x14ac:dyDescent="0.3">
      <c r="A18" s="2" t="s">
        <v>12</v>
      </c>
      <c r="B18">
        <v>2</v>
      </c>
      <c r="C18" s="6" t="s">
        <v>7</v>
      </c>
      <c r="D18" s="1">
        <f>8509.74*103.9%</f>
        <v>8841.6198600000007</v>
      </c>
      <c r="E18" s="1">
        <f t="shared" si="0"/>
        <v>2442.0554053320002</v>
      </c>
      <c r="F18" s="1">
        <f t="shared" si="1"/>
        <v>11283.675265332</v>
      </c>
      <c r="G18" s="1">
        <f t="shared" si="2"/>
        <v>135404.103183984</v>
      </c>
      <c r="H18" s="10">
        <v>0.75</v>
      </c>
      <c r="I18" s="1">
        <f t="shared" si="3"/>
        <v>8462.756448999</v>
      </c>
      <c r="J18" s="1">
        <f t="shared" si="4"/>
        <v>101553.077387988</v>
      </c>
    </row>
    <row r="19" spans="1:11" x14ac:dyDescent="0.3">
      <c r="A19" s="2" t="s">
        <v>12</v>
      </c>
      <c r="B19">
        <v>3</v>
      </c>
      <c r="C19" s="6" t="s">
        <v>14</v>
      </c>
      <c r="D19" s="1">
        <f>8768.07*103.9%</f>
        <v>9110.024730000001</v>
      </c>
      <c r="E19" s="1">
        <f t="shared" si="0"/>
        <v>2516.1888304260001</v>
      </c>
      <c r="F19" s="1">
        <f t="shared" si="1"/>
        <v>11626.213560426</v>
      </c>
      <c r="G19" s="1">
        <f t="shared" si="2"/>
        <v>139514.56272511202</v>
      </c>
      <c r="H19" s="10">
        <v>0.75</v>
      </c>
      <c r="I19" s="1">
        <f t="shared" si="3"/>
        <v>8719.660170319501</v>
      </c>
      <c r="J19" s="1">
        <f t="shared" si="4"/>
        <v>104635.92204383401</v>
      </c>
    </row>
    <row r="20" spans="1:11" x14ac:dyDescent="0.3">
      <c r="A20" s="2" t="s">
        <v>12</v>
      </c>
      <c r="B20">
        <v>4</v>
      </c>
      <c r="C20" s="7" t="s">
        <v>15</v>
      </c>
      <c r="D20" s="1">
        <f>9241.87*103.9%</f>
        <v>9602.3029300000017</v>
      </c>
      <c r="E20" s="1">
        <f t="shared" si="0"/>
        <v>2652.1560692660005</v>
      </c>
      <c r="F20" s="1">
        <f t="shared" si="1"/>
        <v>12254.458999266002</v>
      </c>
      <c r="G20" s="1">
        <f t="shared" si="2"/>
        <v>147053.50799119202</v>
      </c>
      <c r="H20" s="10">
        <v>0.75</v>
      </c>
      <c r="I20" s="1">
        <f t="shared" si="3"/>
        <v>9190.8442494495011</v>
      </c>
      <c r="J20" s="1">
        <f t="shared" si="4"/>
        <v>110290.13099339401</v>
      </c>
    </row>
    <row r="21" spans="1:11" x14ac:dyDescent="0.3">
      <c r="A21" s="2" t="s">
        <v>12</v>
      </c>
      <c r="B21">
        <v>5</v>
      </c>
      <c r="C21" s="7" t="s">
        <v>16</v>
      </c>
      <c r="D21" s="1">
        <f>9759.24*103.9%</f>
        <v>10139.85036</v>
      </c>
      <c r="E21" s="1">
        <f t="shared" si="0"/>
        <v>2800.6266694320002</v>
      </c>
      <c r="F21" s="1">
        <f t="shared" si="1"/>
        <v>12940.477029432001</v>
      </c>
      <c r="G21" s="1">
        <f t="shared" si="2"/>
        <v>155285.72435318399</v>
      </c>
      <c r="H21" s="10">
        <v>0.75</v>
      </c>
      <c r="I21" s="1">
        <f t="shared" si="3"/>
        <v>9705.3577720739995</v>
      </c>
      <c r="J21" s="1">
        <f t="shared" si="4"/>
        <v>116464.29326488799</v>
      </c>
    </row>
    <row r="22" spans="1:11" x14ac:dyDescent="0.3">
      <c r="A22" s="2" t="s">
        <v>13</v>
      </c>
      <c r="B22">
        <v>1</v>
      </c>
      <c r="C22" s="6" t="s">
        <v>6</v>
      </c>
      <c r="D22" s="1">
        <f>9759.24*103.9%</f>
        <v>10139.85036</v>
      </c>
      <c r="E22" s="1">
        <f t="shared" si="0"/>
        <v>2800.6266694320002</v>
      </c>
      <c r="F22" s="1">
        <f t="shared" si="1"/>
        <v>12940.477029432001</v>
      </c>
      <c r="G22" s="1">
        <f t="shared" si="2"/>
        <v>155285.72435318399</v>
      </c>
      <c r="H22" s="10">
        <v>0.75</v>
      </c>
      <c r="I22" s="1">
        <f t="shared" si="3"/>
        <v>9705.3577720739995</v>
      </c>
      <c r="J22" s="1">
        <f t="shared" si="4"/>
        <v>116464.29326488799</v>
      </c>
    </row>
    <row r="23" spans="1:11" x14ac:dyDescent="0.3">
      <c r="A23" s="2" t="s">
        <v>13</v>
      </c>
      <c r="B23">
        <v>2</v>
      </c>
      <c r="C23" s="6" t="s">
        <v>7</v>
      </c>
      <c r="D23" s="1">
        <f>10027.37*103.9%</f>
        <v>10418.437430000002</v>
      </c>
      <c r="E23" s="1">
        <f t="shared" si="0"/>
        <v>2877.5724181660007</v>
      </c>
      <c r="F23" s="1">
        <f t="shared" si="1"/>
        <v>13296.009848166002</v>
      </c>
      <c r="G23" s="1">
        <f t="shared" si="2"/>
        <v>159552.11817799203</v>
      </c>
      <c r="H23" s="10">
        <v>0.75</v>
      </c>
      <c r="I23" s="1">
        <f t="shared" si="3"/>
        <v>9972.0073861245019</v>
      </c>
      <c r="J23" s="1">
        <f t="shared" si="4"/>
        <v>119664.08863349402</v>
      </c>
    </row>
    <row r="24" spans="1:11" x14ac:dyDescent="0.3">
      <c r="A24" s="2" t="s">
        <v>13</v>
      </c>
      <c r="B24">
        <v>3</v>
      </c>
      <c r="C24" s="6" t="s">
        <v>14</v>
      </c>
      <c r="D24" s="1">
        <f>10491.35*103.9%</f>
        <v>10900.512650000002</v>
      </c>
      <c r="E24" s="1">
        <f t="shared" si="0"/>
        <v>3010.7215939300008</v>
      </c>
      <c r="F24" s="1">
        <f t="shared" si="1"/>
        <v>13911.234243930003</v>
      </c>
      <c r="G24" s="1">
        <f t="shared" si="2"/>
        <v>166934.81092716003</v>
      </c>
      <c r="H24" s="10">
        <v>0.75</v>
      </c>
      <c r="I24" s="1">
        <f t="shared" si="3"/>
        <v>10433.425682947502</v>
      </c>
      <c r="J24" s="1">
        <f t="shared" si="4"/>
        <v>125201.10819537002</v>
      </c>
    </row>
    <row r="25" spans="1:11" x14ac:dyDescent="0.3">
      <c r="A25" s="2" t="s">
        <v>13</v>
      </c>
      <c r="B25">
        <v>4</v>
      </c>
      <c r="C25" s="7" t="s">
        <v>15</v>
      </c>
      <c r="D25" s="1">
        <f>10893.54*103.9%</f>
        <v>11318.388060000003</v>
      </c>
      <c r="E25" s="1">
        <f t="shared" si="0"/>
        <v>3126.1387821720009</v>
      </c>
      <c r="F25" s="1">
        <f t="shared" si="1"/>
        <v>14444.526842172003</v>
      </c>
      <c r="G25" s="1">
        <f t="shared" si="2"/>
        <v>173334.32210606404</v>
      </c>
      <c r="H25" s="10">
        <v>0.75</v>
      </c>
      <c r="I25" s="1">
        <f t="shared" si="3"/>
        <v>10833.395131629002</v>
      </c>
      <c r="J25" s="1">
        <f t="shared" si="4"/>
        <v>130000.74157954802</v>
      </c>
    </row>
    <row r="26" spans="1:11" x14ac:dyDescent="0.3">
      <c r="A26" s="2" t="s">
        <v>13</v>
      </c>
      <c r="B26">
        <v>5</v>
      </c>
      <c r="C26" s="7" t="s">
        <v>16</v>
      </c>
      <c r="D26" s="1">
        <f>11295.71*103.9%</f>
        <v>11736.242690000001</v>
      </c>
      <c r="E26" s="1">
        <f t="shared" si="0"/>
        <v>3241.5502309780004</v>
      </c>
      <c r="F26" s="1">
        <f t="shared" si="1"/>
        <v>14977.792920978001</v>
      </c>
      <c r="G26" s="1">
        <f t="shared" si="2"/>
        <v>179733.51505173603</v>
      </c>
      <c r="H26" s="10">
        <v>0.75</v>
      </c>
      <c r="I26" s="1">
        <f t="shared" si="3"/>
        <v>11233.344690733502</v>
      </c>
      <c r="J26" s="1">
        <f t="shared" si="4"/>
        <v>134800.13628880202</v>
      </c>
    </row>
    <row r="27" spans="1:11" x14ac:dyDescent="0.3">
      <c r="A27" s="2"/>
      <c r="B27" s="2"/>
      <c r="C27" s="7"/>
      <c r="D27" s="2"/>
    </row>
    <row r="28" spans="1:11" ht="16.95" customHeight="1" x14ac:dyDescent="0.3">
      <c r="A28" s="14" t="s">
        <v>8</v>
      </c>
      <c r="B28" s="18" t="s">
        <v>30</v>
      </c>
      <c r="C28" s="18"/>
      <c r="D28" s="18"/>
      <c r="E28" s="18"/>
      <c r="F28" s="18"/>
      <c r="G28" s="18"/>
      <c r="H28" s="18"/>
      <c r="I28" s="18"/>
      <c r="J28" s="18"/>
      <c r="K28" s="18"/>
    </row>
    <row r="29" spans="1:11" ht="17.399999999999999" customHeight="1" x14ac:dyDescent="0.3">
      <c r="A29" s="14" t="s">
        <v>9</v>
      </c>
      <c r="B29" s="18" t="s">
        <v>31</v>
      </c>
      <c r="C29" s="18"/>
      <c r="D29" s="18"/>
      <c r="E29" s="18"/>
      <c r="F29" s="18"/>
      <c r="G29" s="18"/>
      <c r="H29" s="18"/>
      <c r="I29" s="18"/>
      <c r="J29" s="18"/>
      <c r="K29" s="18"/>
    </row>
    <row r="30" spans="1:11" ht="20.399999999999999" customHeight="1" x14ac:dyDescent="0.3">
      <c r="A30" s="14" t="s">
        <v>10</v>
      </c>
      <c r="B30" s="18" t="s">
        <v>32</v>
      </c>
      <c r="C30" s="18"/>
      <c r="D30" s="18"/>
      <c r="E30" s="18"/>
      <c r="F30" s="18"/>
      <c r="G30" s="18"/>
      <c r="H30" s="18"/>
      <c r="I30" s="18"/>
      <c r="J30" s="18"/>
      <c r="K30" s="18"/>
    </row>
    <row r="31" spans="1:11" ht="135" customHeight="1" x14ac:dyDescent="0.3">
      <c r="A31" s="14" t="s">
        <v>11</v>
      </c>
      <c r="B31" s="16" t="s">
        <v>33</v>
      </c>
      <c r="C31" s="16"/>
      <c r="D31" s="16"/>
      <c r="E31" s="16"/>
      <c r="F31" s="16"/>
      <c r="G31" s="16"/>
      <c r="H31" s="16"/>
      <c r="I31" s="16"/>
      <c r="J31" s="16"/>
      <c r="K31" s="16"/>
    </row>
    <row r="32" spans="1:11" ht="121.2" customHeight="1" x14ac:dyDescent="0.3">
      <c r="A32" s="14" t="s">
        <v>12</v>
      </c>
      <c r="B32" s="16" t="s">
        <v>34</v>
      </c>
      <c r="C32" s="16"/>
      <c r="D32" s="16"/>
      <c r="E32" s="16"/>
      <c r="F32" s="16"/>
      <c r="G32" s="16"/>
      <c r="H32" s="16"/>
      <c r="I32" s="16"/>
      <c r="J32" s="16"/>
      <c r="K32" s="16"/>
    </row>
    <row r="33" spans="1:11" ht="33.6" customHeight="1" x14ac:dyDescent="0.3">
      <c r="A33" s="14" t="s">
        <v>13</v>
      </c>
      <c r="B33" s="16" t="s">
        <v>35</v>
      </c>
      <c r="C33" s="16"/>
      <c r="D33" s="16"/>
      <c r="E33" s="16"/>
      <c r="F33" s="16"/>
      <c r="G33" s="16"/>
      <c r="H33" s="16"/>
      <c r="I33" s="16"/>
      <c r="J33" s="16"/>
      <c r="K33" s="16"/>
    </row>
  </sheetData>
  <mergeCells count="7">
    <mergeCell ref="B33:K33"/>
    <mergeCell ref="H3:J3"/>
    <mergeCell ref="B28:K28"/>
    <mergeCell ref="B29:K29"/>
    <mergeCell ref="B30:K30"/>
    <mergeCell ref="B31:K31"/>
    <mergeCell ref="B32:K32"/>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2" sqref="A2"/>
    </sheetView>
  </sheetViews>
  <sheetFormatPr baseColWidth="10" defaultRowHeight="14.4" x14ac:dyDescent="0.3"/>
  <cols>
    <col min="1" max="1" width="26.5546875" customWidth="1"/>
  </cols>
  <sheetData>
    <row r="1" spans="1:2" ht="15.6" x14ac:dyDescent="0.3">
      <c r="A1" s="11" t="s">
        <v>21</v>
      </c>
    </row>
    <row r="3" spans="1:2" x14ac:dyDescent="0.3">
      <c r="A3" t="s">
        <v>22</v>
      </c>
      <c r="B3" s="12">
        <v>7.2999999999999995E-2</v>
      </c>
    </row>
    <row r="4" spans="1:2" x14ac:dyDescent="0.3">
      <c r="A4" t="s">
        <v>23</v>
      </c>
      <c r="B4" s="12">
        <v>8.5000000000000006E-3</v>
      </c>
    </row>
    <row r="5" spans="1:2" x14ac:dyDescent="0.3">
      <c r="A5" t="s">
        <v>24</v>
      </c>
      <c r="B5" s="12">
        <v>1.6500000000000001E-2</v>
      </c>
    </row>
    <row r="6" spans="1:2" x14ac:dyDescent="0.3">
      <c r="A6" t="s">
        <v>25</v>
      </c>
      <c r="B6" s="12">
        <v>1.2E-2</v>
      </c>
    </row>
    <row r="7" spans="1:2" x14ac:dyDescent="0.3">
      <c r="A7" t="s">
        <v>26</v>
      </c>
      <c r="B7" s="12">
        <v>9.2999999999999999E-2</v>
      </c>
    </row>
    <row r="8" spans="1:2" x14ac:dyDescent="0.3">
      <c r="A8" t="s">
        <v>27</v>
      </c>
      <c r="B8" s="12">
        <v>4.7000000000000002E-3</v>
      </c>
    </row>
    <row r="9" spans="1:2" x14ac:dyDescent="0.3">
      <c r="A9" t="s">
        <v>28</v>
      </c>
      <c r="B9" s="12">
        <v>6.8500000000000005E-2</v>
      </c>
    </row>
    <row r="10" spans="1:2" x14ac:dyDescent="0.3">
      <c r="A10" s="8" t="s">
        <v>29</v>
      </c>
      <c r="B10" s="13">
        <v>0.2762</v>
      </c>
    </row>
  </sheetData>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TV-Ä ab 10_2021</vt:lpstr>
      <vt:lpstr>TV-Ä ab 01_2023</vt:lpstr>
      <vt:lpstr>AG-Anteil zur SV</vt:lpstr>
    </vt:vector>
  </TitlesOfParts>
  <Company>Goethe-Universitaet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Dreyer, Stefanie</dc:creator>
  <cp:lastModifiedBy>Dreyer, Stefanie</cp:lastModifiedBy>
  <dcterms:created xsi:type="dcterms:W3CDTF">2021-02-23T09:23:20Z</dcterms:created>
  <dcterms:modified xsi:type="dcterms:W3CDTF">2023-02-01T09:02:41Z</dcterms:modified>
</cp:coreProperties>
</file>